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/>
  </bookViews>
  <sheets>
    <sheet name="Тех.пер." sheetId="11" r:id="rId1"/>
  </sheets>
  <definedNames>
    <definedName name="_xlnm.Print_Titles" localSheetId="0">Тех.пер.!$7:$8</definedName>
    <definedName name="_xlnm.Print_Area" localSheetId="0">Тех.пер.!$A$1:$G$100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1"/>
  <c r="E66" l="1"/>
  <c r="G66"/>
  <c r="G71" s="1"/>
  <c r="G72" s="1"/>
  <c r="E58"/>
  <c r="G58"/>
  <c r="G59" s="1"/>
  <c r="G62" s="1"/>
  <c r="G63" s="1"/>
  <c r="G49"/>
  <c r="G54" s="1"/>
  <c r="G55" s="1"/>
  <c r="G31" l="1"/>
  <c r="G36" s="1"/>
  <c r="G16"/>
  <c r="G40"/>
  <c r="G21" l="1"/>
  <c r="G80" l="1"/>
  <c r="G45"/>
  <c r="G46" s="1"/>
  <c r="G25"/>
  <c r="G81" l="1"/>
  <c r="G82" s="1"/>
  <c r="H82" s="1"/>
  <c r="G75"/>
  <c r="G76" s="1"/>
  <c r="G77" s="1"/>
  <c r="H77" s="1"/>
  <c r="G10" l="1"/>
  <c r="G15" l="1"/>
  <c r="G22" s="1"/>
  <c r="G30" l="1"/>
  <c r="G37" l="1"/>
  <c r="G87" l="1"/>
  <c r="G88" s="1"/>
  <c r="G92" l="1"/>
  <c r="I90" s="1"/>
</calcChain>
</file>

<file path=xl/sharedStrings.xml><?xml version="1.0" encoding="utf-8"?>
<sst xmlns="http://schemas.openxmlformats.org/spreadsheetml/2006/main" count="151" uniqueCount="93">
  <si>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</si>
  <si>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</si>
  <si>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</si>
  <si>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</si>
  <si>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</si>
  <si>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</si>
  <si>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</si>
  <si>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Налоги</t>
  </si>
  <si>
    <t>НДС</t>
  </si>
  <si>
    <t>%</t>
  </si>
  <si>
    <t>ВСЕГО с НДС</t>
  </si>
  <si>
    <t>1.1</t>
  </si>
  <si>
    <t>4.1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</si>
  <si>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</si>
  <si>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</si>
  <si>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</si>
  <si>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</si>
  <si>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</si>
  <si>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</si>
  <si>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</si>
  <si>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</si>
  <si>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</si>
  <si>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</si>
  <si>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</si>
  <si>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</si>
  <si>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ВСЕГО стоимость строительства в ценах на 4 кв. 2024 года</t>
  </si>
  <si>
    <t>1 км</t>
  </si>
  <si>
    <t>НЦС 81-02-12-2023, Т.Ч., табл.2</t>
  </si>
  <si>
    <t>НЦС 81-02-12-2023, Т.Ч., табл.3</t>
  </si>
  <si>
    <t>НЦС 81-02-12-2023, Т.Ч., табл.5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</si>
  <si>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</si>
  <si>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</si>
  <si>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ИТОГО стоимость демонтажных работ</t>
  </si>
  <si>
    <t xml:space="preserve"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 фактической инфляции:
за 01-09.2023 - 1,0538.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- 105,3.                  </t>
  </si>
  <si>
    <t>6.1</t>
  </si>
  <si>
    <t xml:space="preserve">Объект аналог
</t>
  </si>
  <si>
    <t>1 шт.</t>
  </si>
  <si>
    <t>текущая цена</t>
  </si>
  <si>
    <t xml:space="preserve">Вырубка охранной зоны ВЛ
</t>
  </si>
  <si>
    <t>ИТОГО стоимость за вырубку охранной зоны ВЛ</t>
  </si>
  <si>
    <t>НЦС 12-02-003-04</t>
  </si>
  <si>
    <t>НЦС 12-02-003-01</t>
  </si>
  <si>
    <t xml:space="preserve">Прокладка одноцепных воздушных линий напряжением 0,4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- 3 и сечением 95 мм2, с числом несущая жил - 1 и сечением 95 мм2 
</t>
  </si>
  <si>
    <t>ИТОГО стоимость прокладки воздушной линии 0,4 кВ</t>
  </si>
  <si>
    <t>ИТОГО стоимость монтажа приборов учета</t>
  </si>
  <si>
    <t xml:space="preserve">ПРИМЕНИТЕЛЬНО АСКУЭ.
КТП 10(6) кВ столбового типа, количество Т(АТ) шт. и мощность кВА: 1х16
</t>
  </si>
  <si>
    <t>НЦС 21-02-001-01</t>
  </si>
  <si>
    <t>1 объект</t>
  </si>
  <si>
    <t>НЦС 81-02-21-2023, Т.Ч., табл.2</t>
  </si>
  <si>
    <t>НЦС 81-02-21-2023, Т.Ч., табл.3</t>
  </si>
  <si>
    <t>НЦС 81-02-21-2023, Т.Ч., табл.5</t>
  </si>
  <si>
    <t>Оборудование</t>
  </si>
  <si>
    <t>ИТОГО стоимость оборудования</t>
  </si>
  <si>
    <t>Коэффициент перехода от цен базового района к ценам Ленинградская область (Кпер)</t>
  </si>
  <si>
    <t>ИТОГО стоимость демонтажных работ ВЛ-0,4 кВ</t>
  </si>
  <si>
    <t>НЦС 81-02-12-2023, Т.Ч., табл.4, п.50</t>
  </si>
  <si>
    <t>НЦС 81-02-21-2023, Т.Ч., табл.4, п.50</t>
  </si>
  <si>
    <t>ИТОГО стоимость монтажных работ</t>
  </si>
  <si>
    <t>1.2</t>
  </si>
  <si>
    <t>7.1</t>
  </si>
  <si>
    <t xml:space="preserve">Прибор учета АСКУЭ 0,4кВ - 86 шт.
</t>
  </si>
  <si>
    <t>ПРИМЕНИТЕЛЬНО. ДЕМОНТАЖ ВОЗДУШНОЙ ЛИНИИ 0,4 кВ (АС-25, АС-35). 
Прокладка одноцепных воздушных линий напряжением 0,4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- 3 и сечением 35 мм2, с числом несущая жил - 1 и сечением 50 мм2 
(Коэффициент К=0,5 на демонтаж.)</t>
  </si>
  <si>
    <t>Воздушная линия 0,4 кВ, 6 кВ</t>
  </si>
  <si>
    <t>ИТОГО стоимость прокладки воздушной линии 0,4 кВ, 6 кВ</t>
  </si>
  <si>
    <t>ПРИМЕНИТЕЛЬНО. ДЕМОНТАЖ ВОЗДУШНОЙ ЛИНИИ 6 кВ
Прокладка одноцепных воздушных линий напряжением 6-10 кВ по железобетонным опорам изолированными самонесущими проводами для воздушных линий электропередач с жилами из алюминиевого сплава: с числом токопроводящих жил - 3 и сечением 120 мм2, с числом несущая жил - 1 и сечением 95 мм2 
(Коэффициент К=0,5 на демонтаж.)</t>
  </si>
  <si>
    <t>НЦС 12-02-005-05</t>
  </si>
  <si>
    <t>ИТОГО стоимость демонтажных работ линии ВЛ 6 кВ</t>
  </si>
  <si>
    <t>2.2</t>
  </si>
  <si>
    <t xml:space="preserve">Прокладка одноцепных воздушных линий напряжением 6-10 кВ по железобетонным опорам изолированными самонесущими проводами для воздушных линий электропередач с жилами из алюминиевого сплава: с числом токопроводящих жил - 3 и сечением 120 мм2, с числом несущая жил - 1 и сечением 95 мм2 
</t>
  </si>
  <si>
    <t>ИТОГО стоимость прокладки воздушной линии 6 кВ</t>
  </si>
  <si>
    <t xml:space="preserve">Монтаж приборов учета электроэнергии АСКУЭ </t>
  </si>
  <si>
    <t>Кабельная линия 6 кВ</t>
  </si>
  <si>
    <t xml:space="preserve">Подземная прокладка в траншее кабелей с алюминиевыми жилами на напряжение 6 кВ, с бумажной изоляцией в алюминиевой оболочке, с броней из двух стальных лент: с числом жил - 3 и сечением 240 мм2
</t>
  </si>
  <si>
    <t>НЦС 12-01-002-08</t>
  </si>
  <si>
    <t>Коэффициент перехода от цен базового района к ценам Республика Карелия (Кпер)</t>
  </si>
  <si>
    <t>ИТОГО стоимость прокладки кабельной линии 6 кВ</t>
  </si>
  <si>
    <t>Благоустройство (восстановление газона)</t>
  </si>
  <si>
    <t>ПРИМЕНИТЕЛЬНО.
Озеленение внутриквартальных проездов с площадью газонов 30%.</t>
  </si>
  <si>
    <t xml:space="preserve">НЦС 17-01-003-01                   
</t>
  </si>
  <si>
    <t>100 м2 территории</t>
  </si>
  <si>
    <t>НЦС 81-02-17-2023, Т.Ч., табл.1</t>
  </si>
  <si>
    <t>НЦС 81-02-17-2023, Т.Ч., табл.2</t>
  </si>
  <si>
    <t>ИТОГО стоимость благоустройства (восстановление газона)</t>
  </si>
  <si>
    <t>Восстановление дорожного покрытия (проезжая часть)</t>
  </si>
  <si>
    <t>ПРИМЕНИТЕЛЬНО. 
Обычные дороги категории IV, дорожная одежда облегченного типа с асфальтобетонным покрытием 2 полосные</t>
  </si>
  <si>
    <t xml:space="preserve">НЦС 08-04-002-01                    </t>
  </si>
  <si>
    <t>НЦС 81-02-08-2023, Т.Ч., табл.9</t>
  </si>
  <si>
    <t>НЦС 81-02-08-2023, Т.Ч., табл.11, п.10.2</t>
  </si>
  <si>
    <t>НЦС 81-02-08-2023, Т.Ч., табл.12</t>
  </si>
  <si>
    <t>ИТОГО стоимость восстановления дорожного покрытия (проезжая часть)</t>
  </si>
  <si>
    <t>180 м2</t>
  </si>
  <si>
    <t>8.1</t>
  </si>
  <si>
    <t>Техническое перевооружение ВЛ и КТП станции Лодейное Поле, замена КТП 160кВА на КТП 160 кВА киоскового типа, замена провода ВЛ-0,4кВ АС-35 на СИП 4х50 длиной 3,2 км, замена провода ВЛ-10кВ АС-35 на СИП-3 35мм2 длиной 1,05 км, по адресу: Ленинградская область, станция Лодейное Поле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</si>
</sst>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4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0" fontId="0" fillId="3" borderId="0" xfId="0" applyFont="1" applyFill="1"/>
    <xf numFmtId="4" fontId="4" fillId="3" borderId="3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4" fontId="4" fillId="3" borderId="4" xfId="0" applyNumberFormat="1" applyFont="1" applyFill="1" applyBorder="1" applyAlignment="1">
      <alignment vertical="top"/>
    </xf>
    <xf numFmtId="4" fontId="0" fillId="3" borderId="0" xfId="0" applyNumberForma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3" borderId="2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9"/>
  <sheetViews>
    <sheetView tabSelected="1" view="pageBreakPreview" zoomScaleNormal="80" zoomScaleSheetLayoutView="100" workbookViewId="0">
      <selection activeCell="G93" sqref="G93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39.42578125" style="16" customWidth="1"/>
    <col min="9" max="9" width="14.28515625" style="16" customWidth="1"/>
    <col min="10" max="16384" width="9.140625" style="16"/>
  </cols>
  <sheetData>
    <row r="1" spans="1:15" ht="31.5" customHeight="1">
      <c r="A1" s="59" t="s">
        <v>17</v>
      </c>
      <c r="B1" s="59"/>
      <c r="C1" s="59"/>
      <c r="D1" s="59"/>
      <c r="E1" s="59"/>
      <c r="F1" s="59"/>
      <c r="G1" s="59"/>
    </row>
    <row r="2" spans="1:15" ht="67.5" customHeight="1">
      <c r="A2" s="60" t="s">
        <v>92</v>
      </c>
      <c r="B2" s="60"/>
      <c r="C2" s="60"/>
      <c r="D2" s="60"/>
      <c r="E2" s="60"/>
      <c r="F2" s="60"/>
      <c r="G2" s="60"/>
      <c r="H2" s="17"/>
      <c r="I2" s="17"/>
      <c r="J2" s="17"/>
      <c r="K2" s="17"/>
      <c r="L2" s="17"/>
      <c r="M2" s="17"/>
    </row>
    <row r="3" spans="1:15" ht="13.5" customHeight="1">
      <c r="A3" s="1"/>
      <c r="B3" s="1"/>
      <c r="C3" s="1"/>
      <c r="D3" s="1"/>
      <c r="E3" s="1"/>
      <c r="F3" s="1"/>
      <c r="G3" s="1"/>
    </row>
    <row r="4" spans="1:15" ht="13.5" customHeight="1">
      <c r="A4" s="1"/>
      <c r="B4" s="1"/>
      <c r="C4" s="1"/>
      <c r="D4" s="1"/>
      <c r="E4" s="1"/>
      <c r="F4" s="1"/>
      <c r="G4" s="1"/>
    </row>
    <row r="5" spans="1:15" ht="50.25" customHeight="1">
      <c r="A5" s="61" t="s">
        <v>31</v>
      </c>
      <c r="B5" s="61"/>
      <c r="C5" s="61"/>
      <c r="D5" s="61"/>
      <c r="E5" s="61"/>
      <c r="F5" s="61"/>
      <c r="G5" s="61"/>
    </row>
    <row r="6" spans="1:15">
      <c r="A6" s="18"/>
      <c r="B6" s="18"/>
      <c r="C6" s="18"/>
      <c r="D6" s="18"/>
      <c r="E6" s="18"/>
      <c r="F6" s="18"/>
      <c r="G6" s="18"/>
    </row>
    <row r="7" spans="1:15" ht="102.75" customHeight="1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21</v>
      </c>
      <c r="G7" s="7" t="s">
        <v>20</v>
      </c>
      <c r="H7" s="64"/>
      <c r="I7" s="65"/>
      <c r="J7" s="65"/>
      <c r="K7" s="65"/>
      <c r="L7" s="65"/>
      <c r="M7" s="65"/>
      <c r="N7" s="65"/>
      <c r="O7" s="65"/>
    </row>
    <row r="8" spans="1:15" ht="13.5" customHeight="1">
      <c r="A8" s="8">
        <v>1</v>
      </c>
      <c r="B8" s="9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64"/>
      <c r="I8" s="65"/>
      <c r="J8" s="65"/>
      <c r="K8" s="65"/>
      <c r="L8" s="65"/>
      <c r="M8" s="65"/>
      <c r="N8" s="65"/>
      <c r="O8" s="65"/>
    </row>
    <row r="9" spans="1:15" s="24" customFormat="1" ht="30" customHeight="1">
      <c r="A9" s="19">
        <v>1</v>
      </c>
      <c r="B9" s="20" t="s">
        <v>30</v>
      </c>
      <c r="C9" s="21"/>
      <c r="D9" s="22"/>
      <c r="E9" s="21"/>
      <c r="F9" s="23"/>
      <c r="G9" s="23"/>
      <c r="H9" s="64"/>
      <c r="I9" s="65"/>
      <c r="J9" s="65"/>
      <c r="K9" s="65"/>
      <c r="L9" s="65"/>
      <c r="M9" s="65"/>
      <c r="N9" s="65"/>
      <c r="O9" s="65"/>
    </row>
    <row r="10" spans="1:15" s="24" customFormat="1" ht="150">
      <c r="A10" s="25" t="s">
        <v>11</v>
      </c>
      <c r="B10" s="26" t="s">
        <v>61</v>
      </c>
      <c r="C10" s="26" t="s">
        <v>41</v>
      </c>
      <c r="D10" s="27" t="s">
        <v>26</v>
      </c>
      <c r="E10" s="28">
        <v>3.2</v>
      </c>
      <c r="F10" s="29">
        <v>1598.41</v>
      </c>
      <c r="G10" s="30">
        <f>ROUND(E10*F10*0.5,2)</f>
        <v>2557.46</v>
      </c>
    </row>
    <row r="11" spans="1:15" s="34" customFormat="1" ht="30">
      <c r="A11" s="25"/>
      <c r="B11" s="31" t="s">
        <v>53</v>
      </c>
      <c r="C11" s="31" t="s">
        <v>27</v>
      </c>
      <c r="D11" s="32"/>
      <c r="E11" s="33">
        <v>0.95</v>
      </c>
      <c r="F11" s="30"/>
      <c r="G11" s="30"/>
    </row>
    <row r="12" spans="1:15" s="34" customFormat="1" ht="30" customHeight="1">
      <c r="A12" s="25"/>
      <c r="B12" s="31" t="s">
        <v>13</v>
      </c>
      <c r="C12" s="31" t="s">
        <v>28</v>
      </c>
      <c r="D12" s="32"/>
      <c r="E12" s="33">
        <v>1</v>
      </c>
      <c r="F12" s="30"/>
      <c r="G12" s="30"/>
    </row>
    <row r="13" spans="1:15" s="34" customFormat="1" ht="30">
      <c r="A13" s="25"/>
      <c r="B13" s="31" t="s">
        <v>15</v>
      </c>
      <c r="C13" s="31" t="s">
        <v>55</v>
      </c>
      <c r="D13" s="32"/>
      <c r="E13" s="33">
        <v>1</v>
      </c>
      <c r="F13" s="30"/>
      <c r="G13" s="30"/>
    </row>
    <row r="14" spans="1:15" s="34" customFormat="1" ht="30">
      <c r="A14" s="25"/>
      <c r="B14" s="31" t="s">
        <v>14</v>
      </c>
      <c r="C14" s="31" t="s">
        <v>29</v>
      </c>
      <c r="D14" s="32"/>
      <c r="E14" s="33">
        <v>1</v>
      </c>
      <c r="F14" s="30"/>
      <c r="G14" s="30"/>
    </row>
    <row r="15" spans="1:15" s="34" customFormat="1" ht="31.5" customHeight="1">
      <c r="A15" s="35"/>
      <c r="B15" s="31" t="s">
        <v>54</v>
      </c>
      <c r="C15" s="33"/>
      <c r="D15" s="33"/>
      <c r="E15" s="33"/>
      <c r="F15" s="30"/>
      <c r="G15" s="30">
        <f>ROUND(G10*E11*E12*E13*E14,2)</f>
        <v>2429.59</v>
      </c>
    </row>
    <row r="16" spans="1:15" s="24" customFormat="1" ht="165">
      <c r="A16" s="25" t="s">
        <v>58</v>
      </c>
      <c r="B16" s="26" t="s">
        <v>64</v>
      </c>
      <c r="C16" s="26" t="s">
        <v>65</v>
      </c>
      <c r="D16" s="27" t="s">
        <v>26</v>
      </c>
      <c r="E16" s="28">
        <v>1.05</v>
      </c>
      <c r="F16" s="29">
        <v>2962.94</v>
      </c>
      <c r="G16" s="30">
        <f>ROUND(E16*F16*0.5,2)</f>
        <v>1555.54</v>
      </c>
    </row>
    <row r="17" spans="1:7" s="34" customFormat="1" ht="30">
      <c r="A17" s="25"/>
      <c r="B17" s="31" t="s">
        <v>53</v>
      </c>
      <c r="C17" s="31" t="s">
        <v>27</v>
      </c>
      <c r="D17" s="32"/>
      <c r="E17" s="33">
        <v>0.95</v>
      </c>
      <c r="F17" s="30"/>
      <c r="G17" s="30"/>
    </row>
    <row r="18" spans="1:7" s="34" customFormat="1" ht="30" customHeight="1">
      <c r="A18" s="25"/>
      <c r="B18" s="31" t="s">
        <v>13</v>
      </c>
      <c r="C18" s="31" t="s">
        <v>28</v>
      </c>
      <c r="D18" s="32"/>
      <c r="E18" s="33">
        <v>1</v>
      </c>
      <c r="F18" s="30"/>
      <c r="G18" s="30"/>
    </row>
    <row r="19" spans="1:7" s="34" customFormat="1" ht="30">
      <c r="A19" s="25"/>
      <c r="B19" s="31" t="s">
        <v>15</v>
      </c>
      <c r="C19" s="31" t="s">
        <v>55</v>
      </c>
      <c r="D19" s="32"/>
      <c r="E19" s="33">
        <v>1</v>
      </c>
      <c r="F19" s="30"/>
      <c r="G19" s="30"/>
    </row>
    <row r="20" spans="1:7" s="34" customFormat="1" ht="30">
      <c r="A20" s="25"/>
      <c r="B20" s="31" t="s">
        <v>14</v>
      </c>
      <c r="C20" s="31" t="s">
        <v>29</v>
      </c>
      <c r="D20" s="32"/>
      <c r="E20" s="33">
        <v>1</v>
      </c>
      <c r="F20" s="30"/>
      <c r="G20" s="30"/>
    </row>
    <row r="21" spans="1:7" s="34" customFormat="1" ht="32.25" customHeight="1">
      <c r="A21" s="35"/>
      <c r="B21" s="31" t="s">
        <v>66</v>
      </c>
      <c r="C21" s="33"/>
      <c r="D21" s="33"/>
      <c r="E21" s="33"/>
      <c r="F21" s="30"/>
      <c r="G21" s="30">
        <f>ROUND(G16*E17*E18*E19*E20,2)</f>
        <v>1477.76</v>
      </c>
    </row>
    <row r="22" spans="1:7" s="24" customFormat="1" ht="31.5" customHeight="1">
      <c r="A22" s="19"/>
      <c r="B22" s="20" t="s">
        <v>32</v>
      </c>
      <c r="C22" s="33"/>
      <c r="D22" s="33"/>
      <c r="E22" s="33"/>
      <c r="F22" s="30"/>
      <c r="G22" s="36">
        <f>G15+G21</f>
        <v>3907.3500000000004</v>
      </c>
    </row>
    <row r="23" spans="1:7" s="24" customFormat="1" ht="13.5" customHeight="1">
      <c r="A23" s="37"/>
      <c r="B23" s="38"/>
      <c r="C23" s="37"/>
      <c r="D23" s="37"/>
      <c r="E23" s="37"/>
      <c r="F23" s="37"/>
      <c r="G23" s="37"/>
    </row>
    <row r="24" spans="1:7" s="24" customFormat="1" ht="30" customHeight="1">
      <c r="A24" s="19">
        <v>2</v>
      </c>
      <c r="B24" s="20" t="s">
        <v>62</v>
      </c>
      <c r="C24" s="21"/>
      <c r="D24" s="22"/>
      <c r="E24" s="21"/>
      <c r="F24" s="23"/>
      <c r="G24" s="23"/>
    </row>
    <row r="25" spans="1:7" s="24" customFormat="1" ht="120">
      <c r="A25" s="25" t="s">
        <v>5</v>
      </c>
      <c r="B25" s="26" t="s">
        <v>42</v>
      </c>
      <c r="C25" s="26" t="s">
        <v>40</v>
      </c>
      <c r="D25" s="27" t="s">
        <v>26</v>
      </c>
      <c r="E25" s="28">
        <v>3.2</v>
      </c>
      <c r="F25" s="29">
        <v>2457.27</v>
      </c>
      <c r="G25" s="30">
        <f>ROUND(E25*F25,2)</f>
        <v>7863.26</v>
      </c>
    </row>
    <row r="26" spans="1:7" s="34" customFormat="1" ht="30">
      <c r="A26" s="25"/>
      <c r="B26" s="31" t="s">
        <v>53</v>
      </c>
      <c r="C26" s="31" t="s">
        <v>27</v>
      </c>
      <c r="D26" s="32"/>
      <c r="E26" s="33">
        <v>0.95</v>
      </c>
      <c r="F26" s="30"/>
      <c r="G26" s="30"/>
    </row>
    <row r="27" spans="1:7" s="34" customFormat="1" ht="30" customHeight="1">
      <c r="A27" s="25"/>
      <c r="B27" s="31" t="s">
        <v>13</v>
      </c>
      <c r="C27" s="31" t="s">
        <v>28</v>
      </c>
      <c r="D27" s="32"/>
      <c r="E27" s="33">
        <v>1</v>
      </c>
      <c r="F27" s="30"/>
      <c r="G27" s="30"/>
    </row>
    <row r="28" spans="1:7" s="34" customFormat="1" ht="30">
      <c r="A28" s="25"/>
      <c r="B28" s="31" t="s">
        <v>15</v>
      </c>
      <c r="C28" s="31" t="s">
        <v>55</v>
      </c>
      <c r="D28" s="32"/>
      <c r="E28" s="33">
        <v>1</v>
      </c>
      <c r="F28" s="30"/>
      <c r="G28" s="30"/>
    </row>
    <row r="29" spans="1:7" s="34" customFormat="1" ht="30">
      <c r="A29" s="25"/>
      <c r="B29" s="31" t="s">
        <v>14</v>
      </c>
      <c r="C29" s="31" t="s">
        <v>29</v>
      </c>
      <c r="D29" s="32"/>
      <c r="E29" s="33">
        <v>1</v>
      </c>
      <c r="F29" s="30"/>
      <c r="G29" s="30"/>
    </row>
    <row r="30" spans="1:7" s="34" customFormat="1" ht="31.5" customHeight="1">
      <c r="A30" s="35"/>
      <c r="B30" s="31" t="s">
        <v>43</v>
      </c>
      <c r="C30" s="33"/>
      <c r="D30" s="33"/>
      <c r="E30" s="33"/>
      <c r="F30" s="30"/>
      <c r="G30" s="30">
        <f>ROUND(G25*E26*E27*E28*E29,2)</f>
        <v>7470.1</v>
      </c>
    </row>
    <row r="31" spans="1:7" s="24" customFormat="1" ht="119.25" customHeight="1">
      <c r="A31" s="25" t="s">
        <v>67</v>
      </c>
      <c r="B31" s="26" t="s">
        <v>68</v>
      </c>
      <c r="C31" s="26" t="s">
        <v>65</v>
      </c>
      <c r="D31" s="27" t="s">
        <v>26</v>
      </c>
      <c r="E31" s="28">
        <v>1.05</v>
      </c>
      <c r="F31" s="29">
        <v>2962.94</v>
      </c>
      <c r="G31" s="30">
        <f>ROUND(E31*F31,2)</f>
        <v>3111.09</v>
      </c>
    </row>
    <row r="32" spans="1:7" s="34" customFormat="1" ht="30">
      <c r="A32" s="25"/>
      <c r="B32" s="31" t="s">
        <v>53</v>
      </c>
      <c r="C32" s="31" t="s">
        <v>27</v>
      </c>
      <c r="D32" s="32"/>
      <c r="E32" s="33">
        <v>0.95</v>
      </c>
      <c r="F32" s="30"/>
      <c r="G32" s="30"/>
    </row>
    <row r="33" spans="1:7" s="34" customFormat="1" ht="30" customHeight="1">
      <c r="A33" s="25"/>
      <c r="B33" s="31" t="s">
        <v>13</v>
      </c>
      <c r="C33" s="31" t="s">
        <v>28</v>
      </c>
      <c r="D33" s="32"/>
      <c r="E33" s="33">
        <v>1</v>
      </c>
      <c r="F33" s="30"/>
      <c r="G33" s="30"/>
    </row>
    <row r="34" spans="1:7" s="34" customFormat="1" ht="30">
      <c r="A34" s="25"/>
      <c r="B34" s="31" t="s">
        <v>15</v>
      </c>
      <c r="C34" s="31" t="s">
        <v>55</v>
      </c>
      <c r="D34" s="32"/>
      <c r="E34" s="33">
        <v>1</v>
      </c>
      <c r="F34" s="30"/>
      <c r="G34" s="30"/>
    </row>
    <row r="35" spans="1:7" s="34" customFormat="1" ht="30">
      <c r="A35" s="25"/>
      <c r="B35" s="31" t="s">
        <v>14</v>
      </c>
      <c r="C35" s="31" t="s">
        <v>29</v>
      </c>
      <c r="D35" s="32"/>
      <c r="E35" s="33">
        <v>1</v>
      </c>
      <c r="F35" s="30"/>
      <c r="G35" s="30"/>
    </row>
    <row r="36" spans="1:7" s="34" customFormat="1" ht="32.25" customHeight="1">
      <c r="A36" s="35"/>
      <c r="B36" s="31" t="s">
        <v>69</v>
      </c>
      <c r="C36" s="33"/>
      <c r="D36" s="33"/>
      <c r="E36" s="33"/>
      <c r="F36" s="30"/>
      <c r="G36" s="30">
        <f>ROUND(G31*E32*E33*E34*E35,2)</f>
        <v>2955.54</v>
      </c>
    </row>
    <row r="37" spans="1:7" s="24" customFormat="1" ht="31.5" customHeight="1">
      <c r="A37" s="19"/>
      <c r="B37" s="20" t="s">
        <v>63</v>
      </c>
      <c r="C37" s="33"/>
      <c r="D37" s="33"/>
      <c r="E37" s="33"/>
      <c r="F37" s="30"/>
      <c r="G37" s="36">
        <f>G30+G36</f>
        <v>10425.64</v>
      </c>
    </row>
    <row r="38" spans="1:7" s="24" customFormat="1">
      <c r="A38" s="25"/>
      <c r="B38" s="31"/>
      <c r="C38" s="31"/>
      <c r="D38" s="32"/>
      <c r="E38" s="33"/>
      <c r="F38" s="30"/>
      <c r="G38" s="30"/>
    </row>
    <row r="39" spans="1:7" s="24" customFormat="1" ht="30" customHeight="1">
      <c r="A39" s="19">
        <v>3</v>
      </c>
      <c r="B39" s="20" t="s">
        <v>70</v>
      </c>
      <c r="C39" s="21"/>
      <c r="D39" s="22"/>
      <c r="E39" s="21"/>
      <c r="F39" s="23"/>
      <c r="G39" s="23"/>
    </row>
    <row r="40" spans="1:7" s="24" customFormat="1" ht="60">
      <c r="A40" s="25" t="s">
        <v>6</v>
      </c>
      <c r="B40" s="26" t="s">
        <v>45</v>
      </c>
      <c r="C40" s="26" t="s">
        <v>46</v>
      </c>
      <c r="D40" s="27" t="s">
        <v>47</v>
      </c>
      <c r="E40" s="28">
        <v>86</v>
      </c>
      <c r="F40" s="29">
        <v>396.61</v>
      </c>
      <c r="G40" s="30">
        <f>ROUND(E40*F40*0.3,2)</f>
        <v>10232.540000000001</v>
      </c>
    </row>
    <row r="41" spans="1:7" s="34" customFormat="1" ht="30">
      <c r="A41" s="25"/>
      <c r="B41" s="31" t="s">
        <v>53</v>
      </c>
      <c r="C41" s="31" t="s">
        <v>48</v>
      </c>
      <c r="D41" s="32"/>
      <c r="E41" s="33">
        <v>0.93</v>
      </c>
      <c r="F41" s="30"/>
      <c r="G41" s="30"/>
    </row>
    <row r="42" spans="1:7" s="34" customFormat="1" ht="30" customHeight="1">
      <c r="A42" s="25"/>
      <c r="B42" s="31" t="s">
        <v>13</v>
      </c>
      <c r="C42" s="31" t="s">
        <v>49</v>
      </c>
      <c r="D42" s="32"/>
      <c r="E42" s="33">
        <v>1</v>
      </c>
      <c r="F42" s="30"/>
      <c r="G42" s="30"/>
    </row>
    <row r="43" spans="1:7" s="34" customFormat="1" ht="30">
      <c r="A43" s="25"/>
      <c r="B43" s="31" t="s">
        <v>15</v>
      </c>
      <c r="C43" s="31" t="s">
        <v>56</v>
      </c>
      <c r="D43" s="32"/>
      <c r="E43" s="33">
        <v>1</v>
      </c>
      <c r="F43" s="30"/>
      <c r="G43" s="30"/>
    </row>
    <row r="44" spans="1:7" s="34" customFormat="1" ht="30">
      <c r="A44" s="25"/>
      <c r="B44" s="31" t="s">
        <v>14</v>
      </c>
      <c r="C44" s="31" t="s">
        <v>50</v>
      </c>
      <c r="D44" s="32"/>
      <c r="E44" s="33">
        <v>1</v>
      </c>
      <c r="F44" s="30"/>
      <c r="G44" s="30"/>
    </row>
    <row r="45" spans="1:7" s="34" customFormat="1" ht="32.25" customHeight="1">
      <c r="A45" s="35"/>
      <c r="B45" s="31" t="s">
        <v>44</v>
      </c>
      <c r="C45" s="33"/>
      <c r="D45" s="33"/>
      <c r="E45" s="33"/>
      <c r="F45" s="30"/>
      <c r="G45" s="30">
        <f>ROUND(G40*E41*E42*E43*E44,2)</f>
        <v>9516.26</v>
      </c>
    </row>
    <row r="46" spans="1:7" s="24" customFormat="1" ht="31.5" customHeight="1">
      <c r="A46" s="19"/>
      <c r="B46" s="20" t="s">
        <v>57</v>
      </c>
      <c r="C46" s="33"/>
      <c r="D46" s="33"/>
      <c r="E46" s="33"/>
      <c r="F46" s="30"/>
      <c r="G46" s="36">
        <f>G45</f>
        <v>9516.26</v>
      </c>
    </row>
    <row r="47" spans="1:7" s="24" customFormat="1" ht="31.5" customHeight="1">
      <c r="A47" s="19"/>
      <c r="B47" s="20"/>
      <c r="C47" s="33"/>
      <c r="D47" s="33"/>
      <c r="E47" s="33"/>
      <c r="F47" s="41"/>
      <c r="G47" s="36"/>
    </row>
    <row r="48" spans="1:7" s="24" customFormat="1" ht="30" customHeight="1">
      <c r="A48" s="19">
        <v>4</v>
      </c>
      <c r="B48" s="20" t="s">
        <v>71</v>
      </c>
      <c r="C48" s="21"/>
      <c r="D48" s="22"/>
      <c r="E48" s="21"/>
      <c r="F48" s="23"/>
      <c r="G48" s="23"/>
    </row>
    <row r="49" spans="1:7" s="24" customFormat="1" ht="90">
      <c r="A49" s="25" t="s">
        <v>12</v>
      </c>
      <c r="B49" s="26" t="s">
        <v>72</v>
      </c>
      <c r="C49" s="26" t="s">
        <v>73</v>
      </c>
      <c r="D49" s="27" t="s">
        <v>26</v>
      </c>
      <c r="E49" s="28">
        <v>1.05</v>
      </c>
      <c r="F49" s="29">
        <v>2661.7</v>
      </c>
      <c r="G49" s="30">
        <f>ROUND(E49*F49,2)</f>
        <v>2794.79</v>
      </c>
    </row>
    <row r="50" spans="1:7" s="34" customFormat="1" ht="30">
      <c r="A50" s="25"/>
      <c r="B50" s="31" t="s">
        <v>53</v>
      </c>
      <c r="C50" s="31" t="s">
        <v>27</v>
      </c>
      <c r="D50" s="32"/>
      <c r="E50" s="33">
        <v>0.95</v>
      </c>
      <c r="F50" s="30"/>
      <c r="G50" s="30"/>
    </row>
    <row r="51" spans="1:7" s="34" customFormat="1" ht="30" customHeight="1">
      <c r="A51" s="25"/>
      <c r="B51" s="31" t="s">
        <v>13</v>
      </c>
      <c r="C51" s="31" t="s">
        <v>28</v>
      </c>
      <c r="D51" s="32"/>
      <c r="E51" s="33">
        <v>1</v>
      </c>
      <c r="F51" s="30"/>
      <c r="G51" s="30"/>
    </row>
    <row r="52" spans="1:7" s="34" customFormat="1" ht="30">
      <c r="A52" s="25"/>
      <c r="B52" s="31" t="s">
        <v>15</v>
      </c>
      <c r="C52" s="31" t="s">
        <v>55</v>
      </c>
      <c r="D52" s="32"/>
      <c r="E52" s="33">
        <v>1</v>
      </c>
      <c r="F52" s="30"/>
      <c r="G52" s="30"/>
    </row>
    <row r="53" spans="1:7" s="34" customFormat="1" ht="30">
      <c r="A53" s="25"/>
      <c r="B53" s="31" t="s">
        <v>14</v>
      </c>
      <c r="C53" s="31" t="s">
        <v>29</v>
      </c>
      <c r="D53" s="32"/>
      <c r="E53" s="33">
        <v>1</v>
      </c>
      <c r="F53" s="30"/>
      <c r="G53" s="30"/>
    </row>
    <row r="54" spans="1:7" s="34" customFormat="1" ht="31.5" customHeight="1">
      <c r="A54" s="35"/>
      <c r="B54" s="31" t="s">
        <v>75</v>
      </c>
      <c r="C54" s="33"/>
      <c r="D54" s="33"/>
      <c r="E54" s="33"/>
      <c r="F54" s="30"/>
      <c r="G54" s="30">
        <f>ROUND(G49*E50*E51*E52*E53,2)</f>
        <v>2655.05</v>
      </c>
    </row>
    <row r="55" spans="1:7" s="24" customFormat="1" ht="31.5" customHeight="1">
      <c r="A55" s="19"/>
      <c r="B55" s="20" t="s">
        <v>75</v>
      </c>
      <c r="C55" s="33"/>
      <c r="D55" s="33"/>
      <c r="E55" s="33"/>
      <c r="F55" s="30"/>
      <c r="G55" s="36">
        <f>G54</f>
        <v>2655.05</v>
      </c>
    </row>
    <row r="56" spans="1:7" s="24" customFormat="1" ht="31.5" customHeight="1">
      <c r="A56" s="19"/>
      <c r="B56" s="20"/>
      <c r="C56" s="33"/>
      <c r="D56" s="33"/>
      <c r="E56" s="33"/>
      <c r="F56" s="41"/>
      <c r="G56" s="36"/>
    </row>
    <row r="57" spans="1:7" s="24" customFormat="1" ht="30" customHeight="1">
      <c r="A57" s="19">
        <v>5</v>
      </c>
      <c r="B57" s="20" t="s">
        <v>76</v>
      </c>
      <c r="C57" s="21"/>
      <c r="D57" s="22"/>
      <c r="E57" s="21"/>
      <c r="F57" s="23"/>
      <c r="G57" s="23"/>
    </row>
    <row r="58" spans="1:7" s="24" customFormat="1" ht="45">
      <c r="A58" s="25" t="s">
        <v>18</v>
      </c>
      <c r="B58" s="26" t="s">
        <v>77</v>
      </c>
      <c r="C58" s="26" t="s">
        <v>78</v>
      </c>
      <c r="D58" s="27" t="s">
        <v>79</v>
      </c>
      <c r="E58" s="28">
        <f>1050/100</f>
        <v>10.5</v>
      </c>
      <c r="F58" s="29">
        <v>139.74</v>
      </c>
      <c r="G58" s="29">
        <f>ROUND(E58*F58,2)</f>
        <v>1467.27</v>
      </c>
    </row>
    <row r="59" spans="1:7" s="40" customFormat="1" ht="15" customHeight="1">
      <c r="A59" s="39"/>
      <c r="B59" s="31" t="s">
        <v>16</v>
      </c>
      <c r="C59" s="33"/>
      <c r="D59" s="33"/>
      <c r="E59" s="33"/>
      <c r="F59" s="30"/>
      <c r="G59" s="30">
        <f>SUM(G58:G58)</f>
        <v>1467.27</v>
      </c>
    </row>
    <row r="60" spans="1:7" s="34" customFormat="1" ht="30">
      <c r="A60" s="25"/>
      <c r="B60" s="31" t="s">
        <v>53</v>
      </c>
      <c r="C60" s="31" t="s">
        <v>80</v>
      </c>
      <c r="D60" s="32"/>
      <c r="E60" s="33">
        <v>0.92</v>
      </c>
      <c r="F60" s="30"/>
      <c r="G60" s="30"/>
    </row>
    <row r="61" spans="1:7" s="34" customFormat="1" ht="30" customHeight="1">
      <c r="A61" s="25"/>
      <c r="B61" s="31" t="s">
        <v>13</v>
      </c>
      <c r="C61" s="31" t="s">
        <v>81</v>
      </c>
      <c r="D61" s="32"/>
      <c r="E61" s="33">
        <v>1</v>
      </c>
      <c r="F61" s="30"/>
      <c r="G61" s="30"/>
    </row>
    <row r="62" spans="1:7" s="34" customFormat="1" ht="32.25" customHeight="1">
      <c r="A62" s="35"/>
      <c r="B62" s="31" t="s">
        <v>82</v>
      </c>
      <c r="C62" s="33"/>
      <c r="D62" s="33"/>
      <c r="E62" s="33"/>
      <c r="F62" s="30"/>
      <c r="G62" s="30">
        <f>ROUND(G59*E60*E61,2)</f>
        <v>1349.89</v>
      </c>
    </row>
    <row r="63" spans="1:7" s="24" customFormat="1" ht="31.5" customHeight="1">
      <c r="A63" s="19"/>
      <c r="B63" s="20" t="s">
        <v>82</v>
      </c>
      <c r="C63" s="33"/>
      <c r="D63" s="33"/>
      <c r="E63" s="33"/>
      <c r="F63" s="30"/>
      <c r="G63" s="36">
        <f>G62</f>
        <v>1349.89</v>
      </c>
    </row>
    <row r="64" spans="1:7" s="34" customFormat="1" ht="18.75" customHeight="1">
      <c r="A64" s="35"/>
      <c r="B64" s="31"/>
      <c r="C64" s="33"/>
      <c r="D64" s="33"/>
      <c r="E64" s="33"/>
      <c r="F64" s="41"/>
      <c r="G64" s="30"/>
    </row>
    <row r="65" spans="1:8" s="24" customFormat="1" ht="30" customHeight="1">
      <c r="A65" s="19">
        <v>6</v>
      </c>
      <c r="B65" s="20" t="s">
        <v>83</v>
      </c>
      <c r="C65" s="21"/>
      <c r="D65" s="22"/>
      <c r="E65" s="21"/>
      <c r="F65" s="23"/>
      <c r="G65" s="23"/>
    </row>
    <row r="66" spans="1:8" s="24" customFormat="1" ht="60">
      <c r="A66" s="42" t="s">
        <v>34</v>
      </c>
      <c r="B66" s="26" t="s">
        <v>84</v>
      </c>
      <c r="C66" s="26" t="s">
        <v>85</v>
      </c>
      <c r="D66" s="27" t="s">
        <v>26</v>
      </c>
      <c r="E66" s="28">
        <f>30/1000</f>
        <v>0.03</v>
      </c>
      <c r="F66" s="57">
        <v>29011.67</v>
      </c>
      <c r="G66" s="30">
        <f>ROUND(E66*F66,2)</f>
        <v>870.35</v>
      </c>
      <c r="H66" s="24" t="s">
        <v>90</v>
      </c>
    </row>
    <row r="67" spans="1:8" s="24" customFormat="1" ht="30">
      <c r="A67" s="25"/>
      <c r="B67" s="31" t="s">
        <v>74</v>
      </c>
      <c r="C67" s="31" t="s">
        <v>86</v>
      </c>
      <c r="D67" s="32"/>
      <c r="E67" s="33">
        <v>1.02</v>
      </c>
      <c r="F67" s="30"/>
      <c r="G67" s="30"/>
    </row>
    <row r="68" spans="1:8" s="24" customFormat="1">
      <c r="A68" s="25"/>
      <c r="B68" s="31" t="s">
        <v>13</v>
      </c>
      <c r="C68" s="31"/>
      <c r="D68" s="32"/>
      <c r="E68" s="33">
        <v>1</v>
      </c>
      <c r="F68" s="30"/>
      <c r="G68" s="30"/>
    </row>
    <row r="69" spans="1:8" s="34" customFormat="1" ht="30">
      <c r="A69" s="25"/>
      <c r="B69" s="31" t="s">
        <v>15</v>
      </c>
      <c r="C69" s="31" t="s">
        <v>87</v>
      </c>
      <c r="D69" s="32"/>
      <c r="E69" s="33">
        <v>1.01</v>
      </c>
      <c r="F69" s="30"/>
      <c r="G69" s="30"/>
    </row>
    <row r="70" spans="1:8" s="34" customFormat="1" ht="30">
      <c r="A70" s="25"/>
      <c r="B70" s="31" t="s">
        <v>14</v>
      </c>
      <c r="C70" s="31" t="s">
        <v>88</v>
      </c>
      <c r="D70" s="32"/>
      <c r="E70" s="33">
        <v>1</v>
      </c>
      <c r="F70" s="30"/>
      <c r="G70" s="30"/>
    </row>
    <row r="71" spans="1:8" s="24" customFormat="1" ht="30">
      <c r="A71" s="39"/>
      <c r="B71" s="31" t="s">
        <v>89</v>
      </c>
      <c r="C71" s="33"/>
      <c r="D71" s="33"/>
      <c r="E71" s="33"/>
      <c r="F71" s="30"/>
      <c r="G71" s="30">
        <f>ROUND(G66*E67*E68*E69*E70,2)</f>
        <v>896.63</v>
      </c>
    </row>
    <row r="72" spans="1:8" s="24" customFormat="1" ht="31.5" customHeight="1">
      <c r="A72" s="19"/>
      <c r="B72" s="20" t="s">
        <v>89</v>
      </c>
      <c r="C72" s="33"/>
      <c r="D72" s="33"/>
      <c r="E72" s="33"/>
      <c r="F72" s="30"/>
      <c r="G72" s="36">
        <f>G71</f>
        <v>896.63</v>
      </c>
    </row>
    <row r="73" spans="1:8" s="34" customFormat="1">
      <c r="A73" s="35"/>
      <c r="B73" s="31"/>
      <c r="C73" s="33"/>
      <c r="D73" s="33"/>
      <c r="E73" s="33"/>
      <c r="F73" s="41"/>
      <c r="G73" s="30"/>
    </row>
    <row r="74" spans="1:8" s="24" customFormat="1" ht="31.5" customHeight="1">
      <c r="A74" s="19">
        <v>7</v>
      </c>
      <c r="B74" s="20" t="s">
        <v>38</v>
      </c>
      <c r="C74" s="21"/>
      <c r="D74" s="22"/>
      <c r="E74" s="21"/>
      <c r="F74" s="23"/>
      <c r="G74" s="23"/>
    </row>
    <row r="75" spans="1:8" s="24" customFormat="1" ht="30">
      <c r="A75" s="25" t="s">
        <v>59</v>
      </c>
      <c r="B75" s="26" t="s">
        <v>38</v>
      </c>
      <c r="C75" s="26" t="s">
        <v>35</v>
      </c>
      <c r="D75" s="27" t="s">
        <v>36</v>
      </c>
      <c r="E75" s="28">
        <v>1</v>
      </c>
      <c r="F75" s="29">
        <v>834</v>
      </c>
      <c r="G75" s="29">
        <f>ROUND(E75*F75,2)</f>
        <v>834</v>
      </c>
      <c r="H75" s="24" t="s">
        <v>37</v>
      </c>
    </row>
    <row r="76" spans="1:8" s="40" customFormat="1" ht="15" customHeight="1">
      <c r="A76" s="39"/>
      <c r="B76" s="31" t="s">
        <v>16</v>
      </c>
      <c r="C76" s="33"/>
      <c r="D76" s="33"/>
      <c r="E76" s="33"/>
      <c r="F76" s="30"/>
      <c r="G76" s="30">
        <f>SUM(G75:G75)</f>
        <v>834</v>
      </c>
    </row>
    <row r="77" spans="1:8" s="24" customFormat="1" ht="31.5" customHeight="1">
      <c r="A77" s="19"/>
      <c r="B77" s="20" t="s">
        <v>39</v>
      </c>
      <c r="C77" s="33"/>
      <c r="D77" s="33"/>
      <c r="E77" s="33"/>
      <c r="F77" s="30"/>
      <c r="G77" s="36">
        <f>G76</f>
        <v>834</v>
      </c>
      <c r="H77" s="24">
        <f>ROUND(G77*1.2,2)</f>
        <v>1000.8</v>
      </c>
    </row>
    <row r="78" spans="1:8" s="24" customFormat="1" ht="16.5" customHeight="1">
      <c r="A78" s="19"/>
      <c r="B78" s="20"/>
      <c r="C78" s="33"/>
      <c r="D78" s="33"/>
      <c r="E78" s="33"/>
      <c r="F78" s="30"/>
      <c r="G78" s="36"/>
    </row>
    <row r="79" spans="1:8" s="24" customFormat="1" ht="30" customHeight="1">
      <c r="A79" s="19">
        <v>8</v>
      </c>
      <c r="B79" s="20" t="s">
        <v>51</v>
      </c>
      <c r="C79" s="21"/>
      <c r="D79" s="22"/>
      <c r="E79" s="21"/>
      <c r="F79" s="23"/>
      <c r="G79" s="23"/>
    </row>
    <row r="80" spans="1:8" s="24" customFormat="1" ht="30">
      <c r="A80" s="25" t="s">
        <v>91</v>
      </c>
      <c r="B80" s="26" t="s">
        <v>60</v>
      </c>
      <c r="C80" s="26" t="s">
        <v>35</v>
      </c>
      <c r="D80" s="27" t="s">
        <v>36</v>
      </c>
      <c r="E80" s="28">
        <v>86</v>
      </c>
      <c r="F80" s="29">
        <v>50</v>
      </c>
      <c r="G80" s="29">
        <f>ROUND(E80*F80,2)</f>
        <v>4300</v>
      </c>
      <c r="H80" s="24" t="s">
        <v>37</v>
      </c>
    </row>
    <row r="81" spans="1:12" s="40" customFormat="1" ht="15" customHeight="1">
      <c r="A81" s="39"/>
      <c r="B81" s="31" t="s">
        <v>16</v>
      </c>
      <c r="C81" s="33"/>
      <c r="D81" s="33"/>
      <c r="E81" s="33"/>
      <c r="F81" s="30"/>
      <c r="G81" s="30">
        <f>SUM(G80:G80)</f>
        <v>4300</v>
      </c>
    </row>
    <row r="82" spans="1:12" s="24" customFormat="1" ht="31.5" customHeight="1">
      <c r="A82" s="19"/>
      <c r="B82" s="20" t="s">
        <v>52</v>
      </c>
      <c r="C82" s="33"/>
      <c r="D82" s="33"/>
      <c r="E82" s="33"/>
      <c r="F82" s="30"/>
      <c r="G82" s="36">
        <f>G81</f>
        <v>4300</v>
      </c>
      <c r="H82" s="24">
        <f>ROUND(G82*1.2,2)</f>
        <v>5160</v>
      </c>
    </row>
    <row r="83" spans="1:12" s="24" customFormat="1" ht="24.75" customHeight="1">
      <c r="A83" s="19"/>
      <c r="B83" s="20"/>
      <c r="C83" s="33"/>
      <c r="D83" s="33"/>
      <c r="E83" s="33"/>
      <c r="F83" s="30"/>
      <c r="G83" s="36"/>
    </row>
    <row r="84" spans="1:12" s="24" customFormat="1" ht="28.5">
      <c r="A84" s="19"/>
      <c r="B84" s="20" t="s">
        <v>22</v>
      </c>
      <c r="C84" s="33"/>
      <c r="D84" s="33"/>
      <c r="E84" s="33"/>
      <c r="F84" s="30"/>
      <c r="G84" s="36">
        <f>G22+G37+G46+G55+G63+G72+G77+G82</f>
        <v>33884.82</v>
      </c>
    </row>
    <row r="85" spans="1:12" s="24" customFormat="1">
      <c r="A85" s="19"/>
      <c r="B85" s="43"/>
      <c r="C85" s="44"/>
      <c r="D85" s="44"/>
      <c r="E85" s="44"/>
      <c r="F85" s="45"/>
      <c r="G85" s="23"/>
    </row>
    <row r="86" spans="1:12" s="24" customFormat="1" ht="30" customHeight="1">
      <c r="A86" s="19">
        <v>6</v>
      </c>
      <c r="B86" s="20" t="s">
        <v>7</v>
      </c>
      <c r="C86" s="46"/>
      <c r="D86" s="47"/>
      <c r="E86" s="46"/>
      <c r="F86" s="36"/>
      <c r="G86" s="36"/>
    </row>
    <row r="87" spans="1:12" s="24" customFormat="1" ht="30">
      <c r="A87" s="42" t="s">
        <v>34</v>
      </c>
      <c r="B87" s="31" t="s">
        <v>8</v>
      </c>
      <c r="C87" s="31" t="s">
        <v>19</v>
      </c>
      <c r="D87" s="32" t="s">
        <v>9</v>
      </c>
      <c r="E87" s="33">
        <v>20</v>
      </c>
      <c r="F87" s="30"/>
      <c r="G87" s="30">
        <f>ROUND(G84*E87/100,2)</f>
        <v>6776.96</v>
      </c>
    </row>
    <row r="88" spans="1:12" s="24" customFormat="1" ht="30" customHeight="1">
      <c r="A88" s="19"/>
      <c r="B88" s="20" t="s">
        <v>10</v>
      </c>
      <c r="C88" s="33"/>
      <c r="D88" s="33"/>
      <c r="E88" s="33"/>
      <c r="F88" s="30"/>
      <c r="G88" s="36">
        <f>G84+G87</f>
        <v>40661.78</v>
      </c>
    </row>
    <row r="89" spans="1:12" s="24" customFormat="1">
      <c r="A89" s="19"/>
      <c r="B89" s="43"/>
      <c r="C89" s="44"/>
      <c r="D89" s="44"/>
      <c r="E89" s="44"/>
      <c r="F89" s="45"/>
      <c r="G89" s="23"/>
    </row>
    <row r="90" spans="1:12" s="24" customFormat="1" ht="28.5" customHeight="1">
      <c r="A90" s="19">
        <v>7</v>
      </c>
      <c r="B90" s="20" t="s">
        <v>24</v>
      </c>
      <c r="C90" s="44"/>
      <c r="D90" s="44"/>
      <c r="E90" s="44"/>
      <c r="F90" s="45"/>
      <c r="G90" s="23"/>
      <c r="I90" s="58">
        <f>G92-G87</f>
        <v>45274.720000000001</v>
      </c>
    </row>
    <row r="91" spans="1:12" s="24" customFormat="1" ht="168" customHeight="1">
      <c r="A91" s="42" t="s">
        <v>59</v>
      </c>
      <c r="B91" s="31" t="s">
        <v>33</v>
      </c>
      <c r="C91" s="31" t="s">
        <v>23</v>
      </c>
      <c r="D91" s="33"/>
      <c r="E91" s="33">
        <v>1.1286</v>
      </c>
      <c r="F91" s="30"/>
      <c r="G91" s="48"/>
      <c r="H91" s="62"/>
      <c r="I91" s="63"/>
      <c r="J91" s="63"/>
      <c r="K91" s="63"/>
      <c r="L91" s="49"/>
    </row>
    <row r="92" spans="1:12" s="24" customFormat="1" ht="28.5">
      <c r="A92" s="19"/>
      <c r="B92" s="20" t="s">
        <v>25</v>
      </c>
      <c r="C92" s="33"/>
      <c r="D92" s="33"/>
      <c r="E92" s="33"/>
      <c r="F92" s="30"/>
      <c r="G92" s="36">
        <f>ROUND(G88*E91,2)+H77+H82</f>
        <v>52051.68</v>
      </c>
      <c r="H92" s="50"/>
      <c r="I92" s="50"/>
      <c r="J92" s="50"/>
      <c r="K92" s="50"/>
      <c r="L92" s="49"/>
    </row>
    <row r="93" spans="1:12" s="24" customFormat="1" ht="18.75">
      <c r="A93" s="19"/>
      <c r="B93" s="20"/>
      <c r="C93" s="44"/>
      <c r="D93" s="44"/>
      <c r="E93" s="44"/>
      <c r="F93" s="45"/>
      <c r="G93" s="23"/>
      <c r="H93" s="50"/>
      <c r="I93" s="51"/>
      <c r="J93" s="50"/>
      <c r="K93" s="50"/>
      <c r="L93" s="49"/>
    </row>
    <row r="94" spans="1:12" s="24" customFormat="1" ht="18.75">
      <c r="A94" s="19"/>
      <c r="B94" s="20"/>
      <c r="C94" s="33"/>
      <c r="D94" s="33"/>
      <c r="E94" s="33"/>
      <c r="F94" s="30"/>
      <c r="G94" s="36"/>
      <c r="H94" s="50"/>
      <c r="I94" s="51"/>
      <c r="J94" s="50"/>
      <c r="K94" s="50"/>
      <c r="L94" s="49"/>
    </row>
    <row r="95" spans="1:12" s="24" customFormat="1" ht="21" customHeight="1">
      <c r="A95" s="42"/>
      <c r="B95" s="31"/>
      <c r="C95" s="31"/>
      <c r="D95" s="32"/>
      <c r="E95" s="33"/>
      <c r="F95" s="30"/>
      <c r="G95" s="30"/>
      <c r="H95" s="50"/>
      <c r="I95" s="51"/>
      <c r="J95" s="50"/>
      <c r="K95" s="50"/>
      <c r="L95" s="49"/>
    </row>
    <row r="96" spans="1:12" s="24" customFormat="1" ht="18.75">
      <c r="A96" s="25"/>
      <c r="B96" s="31"/>
      <c r="C96" s="31"/>
      <c r="D96" s="32"/>
      <c r="E96" s="33"/>
      <c r="F96" s="30"/>
      <c r="G96" s="30"/>
      <c r="H96" s="52"/>
      <c r="I96" s="51"/>
      <c r="J96" s="50"/>
      <c r="K96" s="50"/>
      <c r="L96" s="49"/>
    </row>
    <row r="97" spans="1:15" s="24" customFormat="1" ht="18.75">
      <c r="A97" s="25"/>
      <c r="B97" s="31"/>
      <c r="C97" s="31"/>
      <c r="D97" s="32"/>
      <c r="E97" s="33"/>
      <c r="F97" s="30"/>
      <c r="G97" s="30"/>
      <c r="H97" s="52"/>
      <c r="I97" s="53"/>
      <c r="J97" s="50"/>
      <c r="K97" s="50"/>
      <c r="L97" s="49"/>
      <c r="M97" s="50"/>
      <c r="N97" s="50"/>
      <c r="O97" s="53"/>
    </row>
    <row r="98" spans="1:15" s="24" customFormat="1" ht="46.5" customHeight="1">
      <c r="A98" s="54"/>
      <c r="B98" s="20"/>
      <c r="C98" s="33"/>
      <c r="D98" s="35"/>
      <c r="E98" s="33"/>
      <c r="F98" s="30"/>
      <c r="G98" s="36"/>
      <c r="H98" s="50"/>
      <c r="I98" s="50"/>
      <c r="J98" s="50"/>
      <c r="K98" s="53"/>
      <c r="L98" s="53"/>
    </row>
    <row r="99" spans="1:15" s="24" customFormat="1" ht="18.75">
      <c r="A99" s="25"/>
      <c r="B99" s="31"/>
      <c r="C99" s="31"/>
      <c r="D99" s="32"/>
      <c r="E99" s="33"/>
      <c r="F99" s="30"/>
      <c r="G99" s="30"/>
      <c r="H99" s="52"/>
      <c r="I99" s="50"/>
      <c r="J99" s="50"/>
      <c r="K99" s="53"/>
      <c r="L99" s="53"/>
    </row>
    <row r="100" spans="1:15" s="24" customFormat="1" ht="32.25" customHeight="1">
      <c r="A100" s="54"/>
      <c r="B100" s="20"/>
      <c r="C100" s="33"/>
      <c r="D100" s="33"/>
      <c r="E100" s="33"/>
      <c r="F100" s="30"/>
      <c r="G100" s="36"/>
      <c r="H100" s="52"/>
      <c r="I100" s="50"/>
      <c r="J100" s="50"/>
      <c r="K100" s="50"/>
      <c r="L100" s="49"/>
    </row>
    <row r="101" spans="1:15" s="24" customFormat="1">
      <c r="A101" s="55"/>
      <c r="B101" s="56"/>
      <c r="C101" s="55"/>
      <c r="D101" s="55"/>
      <c r="E101" s="55"/>
      <c r="F101" s="55"/>
    </row>
    <row r="102" spans="1:15">
      <c r="A102" s="3"/>
      <c r="B102" s="4"/>
      <c r="C102" s="3"/>
      <c r="D102" s="3"/>
      <c r="E102" s="3"/>
      <c r="F102" s="3"/>
      <c r="G102" s="3"/>
      <c r="L102" s="6"/>
    </row>
    <row r="103" spans="1:15">
      <c r="A103" s="3"/>
      <c r="B103" s="4"/>
      <c r="C103" s="3"/>
      <c r="D103" s="3"/>
      <c r="E103" s="3"/>
      <c r="F103" s="3"/>
      <c r="G103" s="3"/>
      <c r="L103" s="6"/>
    </row>
    <row r="105" spans="1:15">
      <c r="I105" s="5"/>
    </row>
    <row r="106" spans="1:15">
      <c r="I106" s="5"/>
    </row>
    <row r="110" spans="1:15">
      <c r="A110" s="3"/>
      <c r="B110" s="14"/>
      <c r="C110" s="10"/>
      <c r="D110" s="10"/>
      <c r="E110" s="3"/>
      <c r="F110" s="3"/>
      <c r="G110" s="3"/>
    </row>
    <row r="111" spans="1:15">
      <c r="A111" s="3"/>
      <c r="B111" s="13"/>
      <c r="C111" s="11"/>
      <c r="D111" s="10"/>
      <c r="E111" s="3"/>
      <c r="F111" s="3"/>
      <c r="G111" s="3"/>
    </row>
    <row r="112" spans="1:15">
      <c r="A112" s="3"/>
      <c r="B112" s="13"/>
      <c r="C112" s="11"/>
      <c r="D112" s="10"/>
      <c r="E112" s="3"/>
      <c r="F112" s="3"/>
      <c r="G112" s="3"/>
    </row>
    <row r="113" spans="1:7">
      <c r="A113" s="3"/>
      <c r="B113" s="13"/>
      <c r="C113" s="11"/>
      <c r="D113" s="10"/>
      <c r="E113" s="3"/>
      <c r="F113" s="3"/>
      <c r="G113" s="3"/>
    </row>
    <row r="114" spans="1:7">
      <c r="A114" s="3"/>
      <c r="B114" s="13"/>
      <c r="C114" s="11"/>
      <c r="D114" s="10"/>
      <c r="E114" s="3"/>
      <c r="F114" s="3"/>
      <c r="G114" s="3"/>
    </row>
    <row r="115" spans="1:7">
      <c r="A115" s="3"/>
      <c r="B115" s="13"/>
      <c r="C115" s="11"/>
      <c r="D115" s="10"/>
      <c r="E115" s="3"/>
      <c r="F115" s="3"/>
      <c r="G115" s="3"/>
    </row>
    <row r="116" spans="1:7">
      <c r="A116" s="3"/>
      <c r="B116" s="13"/>
      <c r="C116" s="11"/>
      <c r="D116" s="10"/>
      <c r="E116" s="3"/>
      <c r="F116" s="3"/>
      <c r="G116" s="3"/>
    </row>
    <row r="117" spans="1:7">
      <c r="A117" s="3"/>
      <c r="B117" s="13"/>
      <c r="C117" s="11"/>
      <c r="D117" s="10"/>
      <c r="E117" s="3"/>
      <c r="F117" s="3"/>
      <c r="G117" s="3"/>
    </row>
    <row r="118" spans="1:7">
      <c r="A118" s="3"/>
      <c r="B118" s="13"/>
      <c r="C118" s="11"/>
      <c r="D118" s="10"/>
      <c r="E118" s="3"/>
      <c r="F118" s="3"/>
      <c r="G118" s="3"/>
    </row>
    <row r="119" spans="1:7">
      <c r="A119" s="3"/>
      <c r="B119" s="13"/>
      <c r="C119" s="11"/>
      <c r="D119" s="10"/>
      <c r="E119" s="3"/>
      <c r="F119" s="3"/>
      <c r="G119" s="3"/>
    </row>
    <row r="120" spans="1:7">
      <c r="A120" s="3"/>
      <c r="B120" s="13"/>
      <c r="C120" s="11"/>
      <c r="D120" s="10"/>
      <c r="E120" s="3"/>
      <c r="F120" s="3"/>
      <c r="G120" s="3"/>
    </row>
    <row r="121" spans="1:7">
      <c r="A121" s="3"/>
      <c r="B121" s="13"/>
      <c r="C121" s="11"/>
      <c r="D121" s="10"/>
      <c r="E121" s="3"/>
      <c r="F121" s="3"/>
      <c r="G121" s="3"/>
    </row>
    <row r="122" spans="1:7">
      <c r="A122" s="3"/>
      <c r="B122" s="13"/>
      <c r="C122" s="11"/>
      <c r="D122" s="10"/>
      <c r="E122" s="3"/>
      <c r="F122" s="3"/>
      <c r="G122" s="3"/>
    </row>
    <row r="123" spans="1:7">
      <c r="A123" s="3"/>
      <c r="B123" s="15"/>
      <c r="C123" s="11"/>
      <c r="D123" s="10"/>
      <c r="E123" s="3"/>
      <c r="F123" s="3"/>
      <c r="G123" s="3"/>
    </row>
    <row r="124" spans="1:7" ht="36" customHeight="1">
      <c r="A124" s="3"/>
      <c r="B124" s="13"/>
      <c r="C124" s="11"/>
      <c r="D124" s="10"/>
      <c r="E124" s="3"/>
      <c r="F124" s="3"/>
      <c r="G124" s="3"/>
    </row>
    <row r="125" spans="1:7">
      <c r="A125" s="3"/>
      <c r="B125" s="13"/>
      <c r="C125" s="12"/>
      <c r="D125" s="10"/>
      <c r="E125" s="3"/>
      <c r="F125" s="3"/>
      <c r="G125" s="3"/>
    </row>
    <row r="126" spans="1:7">
      <c r="A126" s="3"/>
      <c r="B126" s="4"/>
      <c r="C126" s="3"/>
      <c r="D126" s="3"/>
      <c r="E126" s="3"/>
      <c r="F126" s="3"/>
      <c r="G126" s="3"/>
    </row>
    <row r="127" spans="1:7">
      <c r="A127" s="3"/>
      <c r="B127" s="4"/>
      <c r="C127" s="3"/>
      <c r="D127" s="3"/>
    </row>
    <row r="128" spans="1:7">
      <c r="A128" s="3"/>
      <c r="B128" s="4"/>
      <c r="C128" s="3"/>
      <c r="D128" s="3"/>
    </row>
    <row r="129" spans="1:7">
      <c r="A129" s="3"/>
      <c r="B129" s="4"/>
      <c r="C129" s="3"/>
      <c r="D129" s="3"/>
      <c r="E129" s="3"/>
      <c r="F129" s="3"/>
      <c r="G129" s="3"/>
    </row>
  </sheetData>
  <mergeCells count="5">
    <mergeCell ref="A1:G1"/>
    <mergeCell ref="A2:G2"/>
    <mergeCell ref="A5:G5"/>
    <mergeCell ref="H91:K91"/>
    <mergeCell ref="H7:O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Тех.пер.</vt:lpstr>
      <vt:lpstr>Тех.пер.!Заголовки_для_печати</vt:lpstr>
      <vt:lpstr>Тех.пер.!Область_печати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2025-09-10T07:41:23Z</dcterms:modified>
</cp:coreProperties>
</file>